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Прайс ТО (ГАЗ)" sheetId="1" r:id="rId1"/>
    <sheet name="Нормы времени" sheetId="2" r:id="rId2"/>
    <sheet name="Материалы ТО" sheetId="3" r:id="rId3"/>
  </sheets>
  <definedNames/>
  <calcPr fullCalcOnLoad="1"/>
</workbook>
</file>

<file path=xl/sharedStrings.xml><?xml version="1.0" encoding="utf-8"?>
<sst xmlns="http://schemas.openxmlformats.org/spreadsheetml/2006/main" count="241" uniqueCount="163">
  <si>
    <t>Приложение 1</t>
  </si>
  <si>
    <t xml:space="preserve">Ориентировочная цены на плановое ТО а/м марки ГАЗ  </t>
  </si>
  <si>
    <t>Марка/Модель</t>
  </si>
  <si>
    <t>Стоимость технического обслуживания на пробегах, руб. с НДС.*</t>
  </si>
  <si>
    <t>ЗОНА 2 (все города РФ, не вошедшие в зону 1)</t>
  </si>
  <si>
    <t>Интервал ТО</t>
  </si>
  <si>
    <t>ТО 20 тыс.км.</t>
  </si>
  <si>
    <t>ТО 40 тыс.км.</t>
  </si>
  <si>
    <t>ТО 80 тыс.км.</t>
  </si>
  <si>
    <t>ТО 60 тыс.км.</t>
  </si>
  <si>
    <t>ТО 120 тыс.км.</t>
  </si>
  <si>
    <t>ТО 160 тыс.км.</t>
  </si>
  <si>
    <t>ТО 100 тыс.км.</t>
  </si>
  <si>
    <t>ТО 140 тыс.км.</t>
  </si>
  <si>
    <t>60 тыс. км.</t>
  </si>
  <si>
    <t>ГАЗон NEXT с дв. ЯМЗ-5344</t>
  </si>
  <si>
    <t>1000 (масло трансм. и пластичная смазка Castrol) км.</t>
  </si>
  <si>
    <t>1 тыс. км.</t>
  </si>
  <si>
    <t>15000 (масло и пластичная смазка Castrol) км.</t>
  </si>
  <si>
    <t>15 тыс. км.</t>
  </si>
  <si>
    <t>30000 (масло и пластичная смазка Castrol) км.</t>
  </si>
  <si>
    <t>30 тыс. км.</t>
  </si>
  <si>
    <t>45000 (масло и пластичная смазка Castrol) км.</t>
  </si>
  <si>
    <t>45 тыс. км.</t>
  </si>
  <si>
    <t>60000 (масло, масло трансм. и пластичная смазка Castrol) км.</t>
  </si>
  <si>
    <t>75000 (масло и пластичная смазка Castrol) км.</t>
  </si>
  <si>
    <t>75 тыс. км.</t>
  </si>
  <si>
    <t>90000 (масло и пластичная смазка Castrol) км.</t>
  </si>
  <si>
    <t>90 тыс. км.</t>
  </si>
  <si>
    <t>105000 (масло и пластичная смазка Castrol) км.</t>
  </si>
  <si>
    <t>105 тыс. км.</t>
  </si>
  <si>
    <t>Валдай с дв. Cummins ISF 3.8</t>
  </si>
  <si>
    <t xml:space="preserve">Разница при использовании смазочных материалов Castrol </t>
  </si>
  <si>
    <t>1000 (масло, масло трансм. и пластичная смазка Castrol) км.</t>
  </si>
  <si>
    <t>1 тыс.км.</t>
  </si>
  <si>
    <t>5000 (пластичная смазка Castrol) км.</t>
  </si>
  <si>
    <t>5 тыс.км</t>
  </si>
  <si>
    <t>10000 (масло и пластичная смазка Castrol) км.</t>
  </si>
  <si>
    <t>10 тыс.км</t>
  </si>
  <si>
    <t>15 тыс.км</t>
  </si>
  <si>
    <t>20000 (масло, масло трансм. и пластичная смазка Castrol) км.</t>
  </si>
  <si>
    <t>20 тыс.км</t>
  </si>
  <si>
    <t>25000 (масло и пластичная смазка Castrol) км.</t>
  </si>
  <si>
    <t>25 тыс.км</t>
  </si>
  <si>
    <t>30 тыс.км</t>
  </si>
  <si>
    <t>35000 (масло и пластичная смазка Castrol) км.</t>
  </si>
  <si>
    <t>35 тыс.км</t>
  </si>
  <si>
    <t>40000 (масло, масло трансм. и пластичная смазка Castrol) км.</t>
  </si>
  <si>
    <t>40 тыс.км</t>
  </si>
  <si>
    <t>45 тыс.км</t>
  </si>
  <si>
    <t>50000 (масло и пластичная смазка Castrol) км.</t>
  </si>
  <si>
    <t>50 тыс.км</t>
  </si>
  <si>
    <t>55000 (масло и пластичная смазка Castrol) км.</t>
  </si>
  <si>
    <t>55 тыс.км</t>
  </si>
  <si>
    <t>60 тыс.км</t>
  </si>
  <si>
    <t>ГАЗ-3309 с дв. ММЗ Д-245.7</t>
  </si>
  <si>
    <t>ГАЗ-33098 с дв. ЯМЗ-5344</t>
  </si>
  <si>
    <t>ГАЗ-33088 с дв.ЯМЗ-5344</t>
  </si>
  <si>
    <t>ГАЗ-33081 с дв. ММЗ Д-245.7</t>
  </si>
  <si>
    <t>Разница при использовании смазочных материалов Castrol 3308</t>
  </si>
  <si>
    <t>Разница при использовании смазочных материалов Castrol 3309</t>
  </si>
  <si>
    <t>Фактическая стоимость планового ТО  может отличаться от вышеуказанных расценок ввиду использования на сервисе более дорогих эксплуатационных жидкостей и расходных материалов (по согласованию с клиентом).</t>
  </si>
  <si>
    <t xml:space="preserve">Дополнительные работы в т.ч. рекомендательного характера, а также запасные части, необходимость замены которых выявлена в ходе планового ТО оплачиваются потребителем дополнительно по установленным расценкам. </t>
  </si>
  <si>
    <t>Примечание.</t>
  </si>
  <si>
    <t>I. Периодичность ТО указана для нормальных условий эксплуатации автомобиля</t>
  </si>
  <si>
    <t>II. В нормативах трудоемкостей ТО не учтены трудоемкости дополнительных работ, выполняемых при техническом обслуживании автомобилей:</t>
  </si>
  <si>
    <t>1. Работы по сезонному обслуживанию, в т.ч. замена охлаждающей жидкости, которая в зависимости от марки меняется:  "Cool Stream Standart"  - через каждые 2 года, "SINTEC Антифриз" - через каждые 3 года
2. Рекомендованые работы по ТО, выполняемые по согласованию с владельцем.
3. Мойка а/м (0,47 н.час)</t>
  </si>
  <si>
    <t>III. В стоимости ТО не учтены стоимость работ и запасных частей, необходимость замены которых определяется в процессе проверки их состояния на межсервисных интервалах обслуживания (например, замена тормозных шлангов, замена тормозных колодок, дисков, барабанов, защитных чехлов колесных цилиндров).</t>
  </si>
  <si>
    <t>IV. В стоимость ТО а/м Валдай при проведении обслуживание ступиц колёс на ТО - 60 тыс.км. не учтен сальник, который необходимо демонтировать для проверки состояния подшипников т.к. при сохранении целостности сальника во время демонтажа его замена не требуется</t>
  </si>
  <si>
    <t>Приложение 2</t>
  </si>
  <si>
    <t>Перечень трудоемкостей обязательных операций планового ТО на межсервисных интервалах обслуживания</t>
  </si>
  <si>
    <t>Межсервисный интервал ТО</t>
  </si>
  <si>
    <t>ТО 1 тыс.км.</t>
  </si>
  <si>
    <t>ТО 15 тыс. км</t>
  </si>
  <si>
    <t>ТО 30 тыс. км</t>
  </si>
  <si>
    <t>ТО 45 тыс. км</t>
  </si>
  <si>
    <t>ТО 60 тыс. км</t>
  </si>
  <si>
    <t>ТО 75 тыс. км</t>
  </si>
  <si>
    <t>ТО 90 тыс. км</t>
  </si>
  <si>
    <t>ТО 105 тыс. км</t>
  </si>
  <si>
    <t>ИТОГО на пробеге 105 тыс. км.</t>
  </si>
  <si>
    <t>Валдай Cummins ISF 3,8</t>
  </si>
  <si>
    <t>ТО 10 тыс.км</t>
  </si>
  <si>
    <t>ТО 20 тыс.км</t>
  </si>
  <si>
    <t>ТО 30 тыс.км</t>
  </si>
  <si>
    <t>ТО 40 тыс.км</t>
  </si>
  <si>
    <t>ТО 50 тыс.км</t>
  </si>
  <si>
    <t>ТО 60 тыс.км</t>
  </si>
  <si>
    <t>ТО 70 тыс.км</t>
  </si>
  <si>
    <t>ТО 80 тыс.км</t>
  </si>
  <si>
    <t>ТО 90 тыс.км</t>
  </si>
  <si>
    <t>ТО 100 тыс.км</t>
  </si>
  <si>
    <t>ИТОГО на пробеге 100 тыс. км.</t>
  </si>
  <si>
    <t>ГАЗ-33096 Cummins ISF 3.8</t>
  </si>
  <si>
    <t>ТО 5 тыс.км</t>
  </si>
  <si>
    <t>ТО 15 тыс.км</t>
  </si>
  <si>
    <t>ТО 25 тыс.км</t>
  </si>
  <si>
    <t>ТО 35 тыс.км</t>
  </si>
  <si>
    <t>ТО 45 тыс.км</t>
  </si>
  <si>
    <t>ТО 55 тыс.км</t>
  </si>
  <si>
    <t>ИТОГО на пробеге 60 тыс. км.</t>
  </si>
  <si>
    <t>ГАЗ-3309 ММЗ Д-245.7</t>
  </si>
  <si>
    <t>ГАЗ-33098 ЯМЗ-5344</t>
  </si>
  <si>
    <t>ГАЗ-33088 ЯМЗ-5344</t>
  </si>
  <si>
    <t>ГАЗ-33081 ММЗ Д-245.7</t>
  </si>
  <si>
    <t>ИТОГО на пробеге 150 тыс. км.</t>
  </si>
  <si>
    <t>ГАЗон NEXT</t>
  </si>
  <si>
    <t>Приложение 3</t>
  </si>
  <si>
    <t xml:space="preserve">Перечень и стоимость запасных частей и материалов, входящих в рекомендованный прейскурант ТО </t>
  </si>
  <si>
    <t>№ 
п/п</t>
  </si>
  <si>
    <t>Перечень з/ч и материалов ТО</t>
  </si>
  <si>
    <t>Марка материала или каталожный номер</t>
  </si>
  <si>
    <t xml:space="preserve">Единица 
измерения </t>
  </si>
  <si>
    <t>Норма расхода на 1 а/м при ТО</t>
  </si>
  <si>
    <t>Рекомендованная стоимость з/ч и материалов за единицу измерения при ТО (для клиента), руб с НДС</t>
  </si>
  <si>
    <t>Применяемость материала/запасной части при ТО автомобиля</t>
  </si>
  <si>
    <t>Масло моторное</t>
  </si>
  <si>
    <t>Масло Лукойл ЛЮКС, SAE10W40, API: SL/CF</t>
  </si>
  <si>
    <t>литр</t>
  </si>
  <si>
    <t>дв.ММЗ Д-245.7, ЯМЗ-5344</t>
  </si>
  <si>
    <t>Лукойл-Авангард Ультра SAE 10W-40 API CI-4/SL, п/с</t>
  </si>
  <si>
    <t>дв. Cummins ISF 3.8</t>
  </si>
  <si>
    <t>Castrol VECTON SAE 10W-40, API СI-4/SL ACEA E7</t>
  </si>
  <si>
    <t>дв. Cummins ISF 2.8, ЯМЗ, ММЗ</t>
  </si>
  <si>
    <t>Фильтр масляный</t>
  </si>
  <si>
    <t>ФМ009-1012005</t>
  </si>
  <si>
    <t>шт</t>
  </si>
  <si>
    <t>1шт.</t>
  </si>
  <si>
    <t>дв. ММЗ Д-245.7</t>
  </si>
  <si>
    <t>5340.1012075</t>
  </si>
  <si>
    <t>дв. ЯМЗ-5344</t>
  </si>
  <si>
    <t>.LF16352</t>
  </si>
  <si>
    <t>Масло трансмиссионное</t>
  </si>
  <si>
    <t>Супер ТМ-5</t>
  </si>
  <si>
    <t>Castrol Manual EP 80w-90 API GL-4</t>
  </si>
  <si>
    <t>Валдай, 3309</t>
  </si>
  <si>
    <t>14,2л.</t>
  </si>
  <si>
    <t>Пластичная смазка</t>
  </si>
  <si>
    <t>Смазка Gazpromneft Grease LX EP-2 400г.</t>
  </si>
  <si>
    <t>0,336л.</t>
  </si>
  <si>
    <t>Валдай, 3308-3309</t>
  </si>
  <si>
    <t>Газель, Соболь</t>
  </si>
  <si>
    <t xml:space="preserve">Смазка </t>
  </si>
  <si>
    <t>Литол-24</t>
  </si>
  <si>
    <t>400 г</t>
  </si>
  <si>
    <t>Масло в системе ГУР</t>
  </si>
  <si>
    <t>Масло для автоматич. КПП</t>
  </si>
  <si>
    <t>2-2,3л</t>
  </si>
  <si>
    <t>Воздушный фильтр</t>
  </si>
  <si>
    <t>.GВ-502М</t>
  </si>
  <si>
    <t>дв. ММЗ Д-245.7 (а/м 3309), ЯМЗ-5344, Cummins ISF 3.8</t>
  </si>
  <si>
    <t>Фильтр тонкой очистки топлива</t>
  </si>
  <si>
    <t>.FF5706</t>
  </si>
  <si>
    <t>.WDK 962/12</t>
  </si>
  <si>
    <t>5340.1117075</t>
  </si>
  <si>
    <t>Фильтр предварительной очистки топлива</t>
  </si>
  <si>
    <t>.FS19732VE</t>
  </si>
  <si>
    <t>740.1105010-01</t>
  </si>
  <si>
    <t>Маслянный бачок</t>
  </si>
  <si>
    <t>.ШНКФ453473.300</t>
  </si>
  <si>
    <t>Фильтрующий элемент бачка системы ГУР</t>
  </si>
  <si>
    <t>4310-3407359-10</t>
  </si>
  <si>
    <t>Ремень привода агрегатов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</si>
</sst>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</numFmts>
  <fonts count="50">
    <font>
      <sz val="10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2"/>
      <color indexed="9"/>
      <name val="Arial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Times New Roman"/>
      <family val="1"/>
    </font>
    <font>
      <sz val="10"/>
      <color indexed="16"/>
      <name val="Courier New"/>
      <family val="3"/>
    </font>
    <font>
      <sz val="12"/>
      <name val="Courier New"/>
      <family val="3"/>
    </font>
    <font>
      <b/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1" applyNumberFormat="0" applyAlignment="0" applyProtection="0"/>
    <xf numFmtId="0" fontId="36" fillId="23" borderId="2" applyNumberFormat="0" applyAlignment="0" applyProtection="0"/>
    <xf numFmtId="0" fontId="37" fillId="23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4" borderId="7" applyNumberFormat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4" fillId="0" borderId="0">
      <alignment vertical="center"/>
      <protection/>
    </xf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28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29" borderId="10" xfId="0" applyFont="1" applyFill="1" applyBorder="1" applyAlignment="1">
      <alignment horizontal="left"/>
    </xf>
    <xf numFmtId="2" fontId="7" fillId="3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0" borderId="11" xfId="0" applyFont="1" applyFill="1" applyBorder="1" applyAlignment="1">
      <alignment vertical="center" wrapText="1"/>
    </xf>
    <xf numFmtId="0" fontId="6" fillId="30" borderId="0" xfId="0" applyFont="1" applyFill="1" applyBorder="1" applyAlignment="1">
      <alignment vertical="center" wrapText="1"/>
    </xf>
    <xf numFmtId="0" fontId="5" fillId="30" borderId="12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1" fontId="6" fillId="10" borderId="10" xfId="0" applyNumberFormat="1" applyFont="1" applyFill="1" applyBorder="1" applyAlignment="1">
      <alignment horizontal="left"/>
    </xf>
    <xf numFmtId="0" fontId="5" fillId="30" borderId="0" xfId="0" applyFont="1" applyFill="1" applyBorder="1" applyAlignment="1">
      <alignment/>
    </xf>
    <xf numFmtId="1" fontId="8" fillId="0" borderId="0" xfId="0" applyNumberFormat="1" applyFont="1" applyAlignment="1">
      <alignment vertical="center"/>
    </xf>
    <xf numFmtId="0" fontId="9" fillId="10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left"/>
    </xf>
    <xf numFmtId="3" fontId="5" fillId="31" borderId="10" xfId="0" applyNumberFormat="1" applyFont="1" applyFill="1" applyBorder="1" applyAlignment="1">
      <alignment vertical="center"/>
    </xf>
    <xf numFmtId="3" fontId="6" fillId="10" borderId="10" xfId="0" applyNumberFormat="1" applyFont="1" applyFill="1" applyBorder="1" applyAlignment="1">
      <alignment vertical="center"/>
    </xf>
    <xf numFmtId="0" fontId="6" fillId="30" borderId="13" xfId="0" applyFont="1" applyFill="1" applyBorder="1" applyAlignment="1">
      <alignment vertical="center" wrapText="1"/>
    </xf>
    <xf numFmtId="0" fontId="6" fillId="30" borderId="14" xfId="0" applyFont="1" applyFill="1" applyBorder="1" applyAlignment="1">
      <alignment vertical="center" wrapText="1"/>
    </xf>
    <xf numFmtId="0" fontId="5" fillId="30" borderId="14" xfId="0" applyFont="1" applyFill="1" applyBorder="1" applyAlignment="1">
      <alignment/>
    </xf>
    <xf numFmtId="0" fontId="5" fillId="30" borderId="15" xfId="0" applyFont="1" applyFill="1" applyBorder="1" applyAlignment="1">
      <alignment/>
    </xf>
    <xf numFmtId="0" fontId="6" fillId="32" borderId="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/>
    </xf>
    <xf numFmtId="3" fontId="5" fillId="32" borderId="10" xfId="0" applyNumberFormat="1" applyFont="1" applyFill="1" applyBorder="1" applyAlignment="1">
      <alignment vertical="center"/>
    </xf>
    <xf numFmtId="3" fontId="6" fillId="32" borderId="10" xfId="0" applyNumberFormat="1" applyFont="1" applyFill="1" applyBorder="1" applyAlignment="1">
      <alignment vertical="center"/>
    </xf>
    <xf numFmtId="0" fontId="9" fillId="10" borderId="16" xfId="0" applyFont="1" applyFill="1" applyBorder="1" applyAlignment="1">
      <alignment horizontal="center" vertical="center" wrapText="1"/>
    </xf>
    <xf numFmtId="0" fontId="6" fillId="29" borderId="10" xfId="0" applyFont="1" applyFill="1" applyBorder="1" applyAlignment="1">
      <alignment horizontal="center" vertical="center" wrapText="1"/>
    </xf>
    <xf numFmtId="1" fontId="6" fillId="10" borderId="16" xfId="0" applyNumberFormat="1" applyFont="1" applyFill="1" applyBorder="1" applyAlignment="1">
      <alignment horizontal="left"/>
    </xf>
    <xf numFmtId="3" fontId="6" fillId="10" borderId="16" xfId="0" applyNumberFormat="1" applyFont="1" applyFill="1" applyBorder="1" applyAlignment="1">
      <alignment vertical="center"/>
    </xf>
    <xf numFmtId="0" fontId="6" fillId="32" borderId="16" xfId="0" applyFont="1" applyFill="1" applyBorder="1" applyAlignment="1">
      <alignment horizontal="left"/>
    </xf>
    <xf numFmtId="3" fontId="6" fillId="32" borderId="16" xfId="0" applyNumberFormat="1" applyFont="1" applyFill="1" applyBorder="1" applyAlignment="1">
      <alignment horizontal="left" vertical="center"/>
    </xf>
    <xf numFmtId="164" fontId="6" fillId="32" borderId="16" xfId="0" applyNumberFormat="1" applyFont="1" applyFill="1" applyBorder="1" applyAlignment="1">
      <alignment horizontal="left" vertical="center" wrapText="1"/>
    </xf>
    <xf numFmtId="3" fontId="5" fillId="32" borderId="16" xfId="0" applyNumberFormat="1" applyFont="1" applyFill="1" applyBorder="1" applyAlignment="1">
      <alignment vertical="center"/>
    </xf>
    <xf numFmtId="164" fontId="5" fillId="32" borderId="16" xfId="0" applyNumberFormat="1" applyFont="1" applyFill="1" applyBorder="1" applyAlignment="1">
      <alignment horizontal="center" vertical="center" wrapText="1"/>
    </xf>
    <xf numFmtId="164" fontId="10" fillId="32" borderId="16" xfId="0" applyNumberFormat="1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7" fillId="30" borderId="10" xfId="0" applyFont="1" applyFill="1" applyBorder="1" applyAlignment="1">
      <alignment vertical="center"/>
    </xf>
    <xf numFmtId="2" fontId="7" fillId="6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" fontId="13" fillId="0" borderId="17" xfId="0" applyNumberFormat="1" applyFont="1" applyBorder="1" applyAlignment="1">
      <alignment horizontal="center" vertical="center" wrapText="1"/>
    </xf>
    <xf numFmtId="2" fontId="7" fillId="6" borderId="17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vertical="center"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7" fillId="0" borderId="18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17" fillId="0" borderId="10" xfId="52" applyFont="1" applyFill="1" applyBorder="1" applyAlignment="1">
      <alignment horizontal="left" vertic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165" fontId="18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7" fillId="6" borderId="10" xfId="52" applyFont="1" applyFill="1" applyBorder="1" applyAlignment="1">
      <alignment horizontal="center" vertical="center" wrapText="1"/>
      <protection/>
    </xf>
    <xf numFmtId="2" fontId="7" fillId="6" borderId="10" xfId="0" applyNumberFormat="1" applyFont="1" applyFill="1" applyBorder="1" applyAlignment="1">
      <alignment horizontal="center" vertical="center"/>
    </xf>
    <xf numFmtId="165" fontId="18" fillId="0" borderId="10" xfId="52" applyNumberFormat="1" applyFont="1" applyFill="1" applyBorder="1" applyAlignment="1">
      <alignment horizontal="center" vertical="center" wrapText="1"/>
      <protection/>
    </xf>
    <xf numFmtId="0" fontId="17" fillId="0" borderId="10" xfId="52" applyFont="1" applyFill="1" applyBorder="1" applyAlignment="1">
      <alignment horizontal="left" vertical="center" wrapText="1"/>
      <protection/>
    </xf>
    <xf numFmtId="165" fontId="18" fillId="0" borderId="10" xfId="0" applyNumberFormat="1" applyFont="1" applyFill="1" applyBorder="1" applyAlignment="1">
      <alignment horizontal="center" vertical="center" wrapText="1"/>
    </xf>
    <xf numFmtId="0" fontId="7" fillId="6" borderId="10" xfId="52" applyFont="1" applyFill="1" applyBorder="1" applyAlignment="1">
      <alignment horizontal="center" vertical="center"/>
      <protection/>
    </xf>
    <xf numFmtId="0" fontId="17" fillId="0" borderId="19" xfId="52" applyFont="1" applyFill="1" applyBorder="1" applyAlignment="1">
      <alignment horizontal="left" vertical="center"/>
      <protection/>
    </xf>
    <xf numFmtId="0" fontId="4" fillId="0" borderId="20" xfId="52" applyFont="1" applyFill="1" applyBorder="1" applyAlignment="1">
      <alignment horizontal="center" vertical="center"/>
      <protection/>
    </xf>
    <xf numFmtId="165" fontId="18" fillId="0" borderId="20" xfId="0" applyNumberFormat="1" applyFont="1" applyFill="1" applyBorder="1" applyAlignment="1">
      <alignment horizontal="center" vertical="center"/>
    </xf>
    <xf numFmtId="0" fontId="4" fillId="0" borderId="20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/>
      <protection/>
    </xf>
    <xf numFmtId="0" fontId="17" fillId="0" borderId="18" xfId="52" applyFont="1" applyFill="1" applyBorder="1" applyAlignment="1">
      <alignment horizontal="left" vertical="center" wrapText="1"/>
      <protection/>
    </xf>
    <xf numFmtId="0" fontId="17" fillId="0" borderId="10" xfId="52" applyFont="1" applyFill="1" applyBorder="1" applyAlignment="1">
      <alignment vertical="center" wrapText="1"/>
      <protection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30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3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4" fillId="0" borderId="10" xfId="52" applyFont="1" applyFill="1" applyBorder="1" applyAlignment="1">
      <alignment horizontal="center" vertical="center"/>
      <protection/>
    </xf>
    <xf numFmtId="0" fontId="17" fillId="0" borderId="10" xfId="52" applyFont="1" applyFill="1" applyBorder="1" applyAlignment="1">
      <alignment horizontal="left" vertical="center"/>
      <protection/>
    </xf>
    <xf numFmtId="0" fontId="17" fillId="0" borderId="10" xfId="52" applyFont="1" applyFill="1" applyBorder="1" applyAlignment="1">
      <alignment horizontal="left" vertical="center" wrapText="1"/>
      <protection/>
    </xf>
    <xf numFmtId="0" fontId="4" fillId="0" borderId="18" xfId="52" applyFont="1" applyFill="1" applyBorder="1" applyAlignment="1">
      <alignment horizontal="center" vertical="center"/>
      <protection/>
    </xf>
    <xf numFmtId="0" fontId="17" fillId="0" borderId="18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tabSelected="1" zoomScale="70" zoomScaleNormal="70" zoomScaleSheetLayoutView="85" zoomScalePageLayoutView="0" workbookViewId="0" topLeftCell="A1">
      <selection activeCell="J15" sqref="J15"/>
    </sheetView>
  </sheetViews>
  <sheetFormatPr defaultColWidth="8.375" defaultRowHeight="13.5"/>
  <cols>
    <col min="1" max="1" width="61.875" style="1" customWidth="1"/>
    <col min="2" max="2" width="11.50390625" style="1" customWidth="1"/>
    <col min="3" max="3" width="0" style="1" hidden="1" customWidth="1"/>
    <col min="4" max="4" width="10.75390625" style="1" customWidth="1"/>
    <col min="5" max="5" width="0" style="1" hidden="1" customWidth="1"/>
    <col min="6" max="6" width="10.375" style="1" customWidth="1"/>
    <col min="7" max="7" width="0" style="1" hidden="1" customWidth="1"/>
    <col min="8" max="8" width="11.25390625" style="1" customWidth="1"/>
    <col min="9" max="9" width="0" style="1" hidden="1" customWidth="1"/>
    <col min="10" max="10" width="10.375" style="1" customWidth="1"/>
    <col min="11" max="11" width="0" style="1" hidden="1" customWidth="1"/>
    <col min="12" max="12" width="10.75390625" style="1" customWidth="1"/>
    <col min="13" max="13" width="0" style="1" hidden="1" customWidth="1"/>
    <col min="14" max="14" width="10.625" style="1" customWidth="1"/>
    <col min="15" max="15" width="0" style="1" hidden="1" customWidth="1"/>
    <col min="16" max="16" width="9.125" style="1" customWidth="1"/>
    <col min="17" max="17" width="0" style="1" hidden="1" customWidth="1"/>
    <col min="18" max="18" width="8.00390625" style="1" customWidth="1"/>
    <col min="19" max="19" width="0" style="1" hidden="1" customWidth="1"/>
    <col min="20" max="20" width="8.25390625" style="1" customWidth="1"/>
    <col min="21" max="21" width="0" style="1" hidden="1" customWidth="1"/>
    <col min="22" max="22" width="8.00390625" style="1" customWidth="1"/>
    <col min="23" max="23" width="0" style="1" hidden="1" customWidth="1"/>
    <col min="24" max="24" width="7.50390625" style="1" customWidth="1"/>
    <col min="25" max="25" width="0" style="1" hidden="1" customWidth="1"/>
    <col min="26" max="26" width="7.875" style="1" customWidth="1"/>
    <col min="27" max="27" width="0" style="1" hidden="1" customWidth="1"/>
    <col min="28" max="28" width="14.875" style="0" customWidth="1"/>
  </cols>
  <sheetData>
    <row r="1" spans="17:27" ht="15">
      <c r="Q1" s="2"/>
      <c r="R1" s="2"/>
      <c r="AA1" s="2" t="s">
        <v>0</v>
      </c>
    </row>
    <row r="3" ht="10.5" customHeight="1"/>
    <row r="4" spans="1:27" ht="18.75" customHeight="1">
      <c r="A4" s="79" t="s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3"/>
      <c r="S4" s="4"/>
      <c r="T4" s="4"/>
      <c r="U4" s="4"/>
      <c r="V4" s="4"/>
      <c r="W4" s="4"/>
      <c r="X4" s="4"/>
      <c r="Y4" s="4"/>
      <c r="Z4" s="4"/>
      <c r="AA4" s="4"/>
    </row>
    <row r="5" spans="1:27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.75" customHeight="1">
      <c r="A6" s="5" t="s">
        <v>2</v>
      </c>
      <c r="B6" s="5"/>
      <c r="C6" s="80" t="s">
        <v>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</row>
    <row r="7" spans="1:27" ht="28.5" customHeight="1">
      <c r="A7" s="81" t="s">
        <v>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</row>
    <row r="8" spans="1:27" ht="82.5" customHeight="1">
      <c r="A8" s="6" t="s">
        <v>5</v>
      </c>
      <c r="B8" s="7" t="s">
        <v>6</v>
      </c>
      <c r="C8" s="7" t="s">
        <v>7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8</v>
      </c>
      <c r="I8" s="7" t="s">
        <v>11</v>
      </c>
      <c r="J8" s="7" t="s">
        <v>12</v>
      </c>
      <c r="K8" s="7" t="s">
        <v>7</v>
      </c>
      <c r="L8" s="7" t="s">
        <v>10</v>
      </c>
      <c r="M8" s="7" t="s">
        <v>8</v>
      </c>
      <c r="N8" s="7" t="s">
        <v>13</v>
      </c>
      <c r="O8" s="8" t="s">
        <v>14</v>
      </c>
      <c r="P8" s="7" t="s">
        <v>11</v>
      </c>
      <c r="Q8" s="9"/>
      <c r="R8" s="9"/>
      <c r="S8" s="10"/>
      <c r="T8" s="82"/>
      <c r="U8" s="82"/>
      <c r="V8" s="82"/>
      <c r="W8" s="82"/>
      <c r="X8" s="82"/>
      <c r="Y8" s="82"/>
      <c r="Z8" s="82"/>
      <c r="AA8" s="11"/>
    </row>
    <row r="9" spans="1:28" ht="82.5" customHeight="1">
      <c r="A9" s="12" t="s">
        <v>15</v>
      </c>
      <c r="B9" s="13">
        <f>'Нормы времени'!B17*'Нормы времени'!G25+'Материалы ТО'!F7*'Материалы ТО'!E5+'Материалы ТО'!F14*2+'Материалы ТО'!F17+'Материалы ТО'!F20+'Материалы ТО'!F23+'Материалы ТО'!F9</f>
        <v>14455</v>
      </c>
      <c r="C9" s="13" t="e">
        <f>'Нормы времени'!C17*'Нормы времени'!H25+'Материалы ТО'!G7*'Материалы ТО'!F5+'Материалы ТО'!G14*2+'Материалы ТО'!G17+'Материалы ТО'!G20+'Материалы ТО'!G23+'Материалы ТО'!G9</f>
        <v>#VALUE!</v>
      </c>
      <c r="D9" s="13">
        <f>'Нормы времени'!C17*'Нормы времени'!G25+'Материалы ТО'!F7*'Материалы ТО'!E5+'Материалы ТО'!F14*2+'Материалы ТО'!F17+'Материалы ТО'!F20+'Материалы ТО'!F23+'Материалы ТО'!F9</f>
        <v>14995</v>
      </c>
      <c r="E9" s="13">
        <f>'Нормы времени'!E17*'Нормы времени'!J25+'Материалы ТО'!I7*'Материалы ТО'!H5+'Материалы ТО'!I14*2+'Материалы ТО'!I17+'Материалы ТО'!I20+'Материалы ТО'!I23+'Материалы ТО'!I9</f>
        <v>0</v>
      </c>
      <c r="F9" s="13">
        <f>'Нормы времени'!D17*'Нормы времени'!G25+'Материалы ТО'!F7*'Материалы ТО'!E5+'Материалы ТО'!F14*2+'Материалы ТО'!F17+'Материалы ТО'!F20+'Материалы ТО'!F23+'Материалы ТО'!F9+'Материалы ТО'!F12*'Материалы ТО'!E12</f>
        <v>25539</v>
      </c>
      <c r="G9" s="13">
        <f>'Нормы времени'!G17*'Нормы времени'!L25+'Материалы ТО'!K7*'Материалы ТО'!J5+'Материалы ТО'!K14*2+'Материалы ТО'!K17+'Материалы ТО'!K20+'Материалы ТО'!K23+'Материалы ТО'!K9</f>
        <v>0</v>
      </c>
      <c r="H9" s="13">
        <f>'Нормы времени'!E17*'Нормы времени'!G25+'Материалы ТО'!F7*'Материалы ТО'!E5+'Материалы ТО'!F14*2+'Материалы ТО'!F17+'Материалы ТО'!F20+'Материалы ТО'!F23+'Материалы ТО'!F9</f>
        <v>14995</v>
      </c>
      <c r="I9" s="13">
        <f>'Нормы времени'!I17*'Нормы времени'!N25+'Материалы ТО'!M7*'Материалы ТО'!L5+'Материалы ТО'!M14*2+'Материалы ТО'!M17+'Материалы ТО'!M20+'Материалы ТО'!M23+'Материалы ТО'!M9</f>
        <v>0</v>
      </c>
      <c r="J9" s="13">
        <f>'Нормы времени'!F17*'Нормы времени'!G25+'Материалы ТО'!F7*'Материалы ТО'!E5+'Материалы ТО'!F14*2+'Материалы ТО'!F17+'Материалы ТО'!F20+'Материалы ТО'!F23+'Материалы ТО'!F9</f>
        <v>14035</v>
      </c>
      <c r="K9" s="13">
        <f>'Нормы времени'!K17*'Нормы времени'!P25+'Материалы ТО'!O7*'Материалы ТО'!N5+'Материалы ТО'!O14*2+'Материалы ТО'!O17+'Материалы ТО'!O20+'Материалы ТО'!O23+'Материалы ТО'!O9</f>
        <v>0</v>
      </c>
      <c r="L9" s="13">
        <f>'Нормы времени'!G17*'Нормы времени'!G25+'Материалы ТО'!F7*'Материалы ТО'!E5+'Материалы ТО'!F14*2+'Материалы ТО'!F17+'Материалы ТО'!F20+'Материалы ТО'!F23+'Материалы ТО'!F9+'Материалы ТО'!F12*'Материалы ТО'!E12</f>
        <v>19539</v>
      </c>
      <c r="M9" s="13">
        <f>'Нормы времени'!M17*'Нормы времени'!R25+'Материалы ТО'!Q7*'Материалы ТО'!P5+'Материалы ТО'!Q14*2+'Материалы ТО'!Q17+'Материалы ТО'!Q20+'Материалы ТО'!Q23+'Материалы ТО'!Q9</f>
        <v>0</v>
      </c>
      <c r="N9" s="13">
        <f>'Нормы времени'!H17*'Нормы времени'!G25+'Материалы ТО'!F7*'Материалы ТО'!E5+'Материалы ТО'!F14*2+'Материалы ТО'!F17+'Материалы ТО'!F20+'Материалы ТО'!F23+'Материалы ТО'!F9</f>
        <v>14995</v>
      </c>
      <c r="O9" s="13">
        <f>'Нормы времени'!O17*'Нормы времени'!T25+'Материалы ТО'!S7*'Материалы ТО'!R5+'Материалы ТО'!S14*2+'Материалы ТО'!S17+'Материалы ТО'!S20+'Материалы ТО'!S23+'Материалы ТО'!S9</f>
        <v>0</v>
      </c>
      <c r="P9" s="13">
        <f>'Нормы времени'!I17*'Нормы времени'!G25+'Материалы ТО'!F7*'Материалы ТО'!E5+'Материалы ТО'!F14*2+'Материалы ТО'!F17+'Материалы ТО'!F20+'Материалы ТО'!F23+'Материалы ТО'!F9</f>
        <v>14095</v>
      </c>
      <c r="Q9" s="10"/>
      <c r="R9" s="10"/>
      <c r="S9" s="10"/>
      <c r="T9" s="10"/>
      <c r="U9" s="10"/>
      <c r="V9" s="10"/>
      <c r="W9" s="14"/>
      <c r="X9" s="14"/>
      <c r="Y9" s="14"/>
      <c r="Z9" s="14"/>
      <c r="AA9" s="11"/>
      <c r="AB9" s="15">
        <f>B9+D9+F9+H9+J9+L9+N9+P9</f>
        <v>132648</v>
      </c>
    </row>
    <row r="10" spans="1:28" ht="63.75" customHeight="1">
      <c r="A10" s="6" t="s">
        <v>5</v>
      </c>
      <c r="B10" s="16" t="s">
        <v>16</v>
      </c>
      <c r="C10" s="8" t="s">
        <v>17</v>
      </c>
      <c r="D10" s="16" t="s">
        <v>18</v>
      </c>
      <c r="E10" s="8" t="s">
        <v>19</v>
      </c>
      <c r="F10" s="16" t="s">
        <v>20</v>
      </c>
      <c r="G10" s="8" t="s">
        <v>21</v>
      </c>
      <c r="H10" s="16" t="s">
        <v>22</v>
      </c>
      <c r="I10" s="8" t="s">
        <v>23</v>
      </c>
      <c r="J10" s="16" t="s">
        <v>24</v>
      </c>
      <c r="K10" s="8" t="s">
        <v>14</v>
      </c>
      <c r="L10" s="16" t="s">
        <v>25</v>
      </c>
      <c r="M10" s="8" t="s">
        <v>26</v>
      </c>
      <c r="N10" s="16" t="s">
        <v>27</v>
      </c>
      <c r="O10" s="8" t="s">
        <v>28</v>
      </c>
      <c r="P10" s="16" t="s">
        <v>29</v>
      </c>
      <c r="Q10" s="8" t="s">
        <v>30</v>
      </c>
      <c r="R10" s="8"/>
      <c r="S10" s="9"/>
      <c r="T10" s="9"/>
      <c r="U10" s="10"/>
      <c r="V10" s="10"/>
      <c r="W10" s="14"/>
      <c r="X10" s="14"/>
      <c r="Y10" s="14"/>
      <c r="Z10" s="14"/>
      <c r="AA10" s="11"/>
      <c r="AB10" s="15"/>
    </row>
    <row r="11" spans="1:28" ht="36" customHeight="1">
      <c r="A11" s="12" t="s">
        <v>31</v>
      </c>
      <c r="B11" s="17">
        <f>'Нормы времени'!B6*'Нормы времени'!G25+('Материалы ТО'!F12*'Материалы ТО'!E12)+'Материалы ТО'!F14*2</f>
        <v>6544</v>
      </c>
      <c r="C11" s="18">
        <v>2700</v>
      </c>
      <c r="D11" s="19">
        <f>'Нормы времени'!C6*'Нормы времени'!G25+'Материалы ТО'!E5*'Материалы ТО'!F7+'Материалы ТО'!F10+'Материалы ТО'!F14*2+'Материалы ТО'!F17+'Материалы ТО'!F18+'Материалы ТО'!F21</f>
        <v>15610</v>
      </c>
      <c r="E11" s="18">
        <v>11400</v>
      </c>
      <c r="F11" s="19">
        <f>'Нормы времени'!D6*'Нормы времени'!G25+'Материалы ТО'!E5*'Материалы ТО'!F7+'Материалы ТО'!F14*2+'Материалы ТО'!F17+'Материалы ТО'!F18+'Материалы ТО'!F21+'Материалы ТО'!F10</f>
        <v>16150</v>
      </c>
      <c r="G11" s="18">
        <v>11900</v>
      </c>
      <c r="H11" s="19">
        <f>'Нормы времени'!E6*'Нормы времени'!G25+'Материалы ТО'!E5*'Материалы ТО'!F7+'Материалы ТО'!F14*2+'Материалы ТО'!F10+'Материалы ТО'!F17+'Материалы ТО'!F18+'Материалы ТО'!F21</f>
        <v>15730</v>
      </c>
      <c r="I11" s="18">
        <v>11500</v>
      </c>
      <c r="J11" s="19">
        <f>'Нормы времени'!F6*'Нормы времени'!G25+'Материалы ТО'!F26+'Материалы ТО'!E5*'Материалы ТО'!F7+'Материалы ТО'!F10+'Материалы ТО'!F12*'Материалы ТО'!E12+'Материалы ТО'!F14*4+'Материалы ТО'!F17+'Материалы ТО'!F18+'Материалы ТО'!F21</f>
        <v>29414</v>
      </c>
      <c r="K11" s="18">
        <v>20800</v>
      </c>
      <c r="L11" s="19">
        <f>'Нормы времени'!G6*'Нормы времени'!G25+'Материалы ТО'!E5*'Материалы ТО'!F7+'Материалы ТО'!F10+'Материалы ТО'!F14*2+'Материалы ТО'!F17+'Материалы ТО'!F18+'Материалы ТО'!F21</f>
        <v>16330</v>
      </c>
      <c r="M11" s="18">
        <v>12100</v>
      </c>
      <c r="N11" s="19">
        <f>'Нормы времени'!H6*'Нормы времени'!G25+'Материалы ТО'!E5*'Материалы ТО'!F7+'Материалы ТО'!F10+'Материалы ТО'!F14*2+'Материалы ТО'!F17+'Материалы ТО'!F18+'Материалы ТО'!F21</f>
        <v>16270</v>
      </c>
      <c r="O11" s="18">
        <v>12000</v>
      </c>
      <c r="P11" s="19">
        <f>'Нормы времени'!I6*'Нормы времени'!G25+'Материалы ТО'!E5*'Материалы ТО'!F7+'Материалы ТО'!F10+'Материалы ТО'!F14*2+'Материалы ТО'!F17+'Материалы ТО'!F18+'Материалы ТО'!F21</f>
        <v>15610</v>
      </c>
      <c r="Q11" s="18">
        <v>12800</v>
      </c>
      <c r="R11" s="18"/>
      <c r="S11" s="20"/>
      <c r="T11" s="20"/>
      <c r="U11" s="21"/>
      <c r="V11" s="21"/>
      <c r="W11" s="14"/>
      <c r="X11" s="14"/>
      <c r="Y11" s="22"/>
      <c r="Z11" s="22"/>
      <c r="AA11" s="23"/>
      <c r="AB11" s="15">
        <f>SUM(B11:AA11)</f>
        <v>226858</v>
      </c>
    </row>
    <row r="12" spans="1:27" ht="25.5" customHeight="1" hidden="1">
      <c r="A12" s="24" t="s">
        <v>32</v>
      </c>
      <c r="B12" s="25">
        <v>2283</v>
      </c>
      <c r="C12" s="26"/>
      <c r="D12" s="27">
        <v>873</v>
      </c>
      <c r="E12" s="26"/>
      <c r="F12" s="27">
        <v>873</v>
      </c>
      <c r="G12" s="26"/>
      <c r="H12" s="27">
        <v>873</v>
      </c>
      <c r="I12" s="26"/>
      <c r="J12" s="27">
        <v>2933</v>
      </c>
      <c r="K12" s="26"/>
      <c r="L12" s="27">
        <v>873</v>
      </c>
      <c r="M12" s="26"/>
      <c r="N12" s="27">
        <v>873</v>
      </c>
      <c r="O12" s="26"/>
      <c r="P12" s="27">
        <v>873</v>
      </c>
      <c r="Q12" s="26"/>
      <c r="R12" s="26"/>
      <c r="S12" s="20"/>
      <c r="T12" s="20"/>
      <c r="U12" s="21"/>
      <c r="V12" s="21"/>
      <c r="W12" s="14"/>
      <c r="X12" s="14"/>
      <c r="Y12" s="22"/>
      <c r="Z12" s="22"/>
      <c r="AA12" s="23"/>
    </row>
    <row r="13" spans="1:27" ht="108" hidden="1">
      <c r="A13" s="6" t="s">
        <v>5</v>
      </c>
      <c r="B13" s="28" t="s">
        <v>33</v>
      </c>
      <c r="C13" s="29" t="s">
        <v>34</v>
      </c>
      <c r="D13" s="28" t="s">
        <v>35</v>
      </c>
      <c r="E13" s="29" t="s">
        <v>36</v>
      </c>
      <c r="F13" s="28" t="s">
        <v>37</v>
      </c>
      <c r="G13" s="29" t="s">
        <v>38</v>
      </c>
      <c r="H13" s="28" t="s">
        <v>18</v>
      </c>
      <c r="I13" s="29" t="s">
        <v>39</v>
      </c>
      <c r="J13" s="28" t="s">
        <v>40</v>
      </c>
      <c r="K13" s="29" t="s">
        <v>41</v>
      </c>
      <c r="L13" s="28" t="s">
        <v>42</v>
      </c>
      <c r="M13" s="29" t="s">
        <v>43</v>
      </c>
      <c r="N13" s="28" t="s">
        <v>20</v>
      </c>
      <c r="O13" s="29" t="s">
        <v>44</v>
      </c>
      <c r="P13" s="28" t="s">
        <v>45</v>
      </c>
      <c r="Q13" s="29" t="s">
        <v>46</v>
      </c>
      <c r="R13" s="28" t="s">
        <v>47</v>
      </c>
      <c r="S13" s="29" t="s">
        <v>48</v>
      </c>
      <c r="T13" s="28" t="s">
        <v>22</v>
      </c>
      <c r="U13" s="29" t="s">
        <v>49</v>
      </c>
      <c r="V13" s="28" t="s">
        <v>50</v>
      </c>
      <c r="W13" s="29" t="s">
        <v>51</v>
      </c>
      <c r="X13" s="28" t="s">
        <v>52</v>
      </c>
      <c r="Y13" s="29" t="s">
        <v>53</v>
      </c>
      <c r="Z13" s="28" t="s">
        <v>24</v>
      </c>
      <c r="AA13" s="29" t="s">
        <v>54</v>
      </c>
    </row>
    <row r="14" spans="1:28" ht="38.25" customHeight="1">
      <c r="A14" s="12" t="s">
        <v>55</v>
      </c>
      <c r="B14" s="30">
        <f>'Нормы времени'!B12*'Нормы времени'!G25+'Материалы ТО'!E5*'Материалы ТО'!F7+'Материалы ТО'!F8+'Материалы ТО'!F14*2+'Материалы ТО'!F17+'Материалы ТО'!F19+'Материалы ТО'!F22+'Материалы ТО'!E12*'Материалы ТО'!F12</f>
        <v>17714</v>
      </c>
      <c r="C14" s="18">
        <v>7500</v>
      </c>
      <c r="D14" s="31">
        <f>'Нормы времени'!C12*'Нормы времени'!G25+'Материалы ТО'!F14*6</f>
        <v>3720</v>
      </c>
      <c r="E14" s="18">
        <v>1800</v>
      </c>
      <c r="F14" s="31">
        <f>'Нормы времени'!D12*'Нормы времени'!G25+'Материалы ТО'!E5*'Материалы ТО'!F7+'Материалы ТО'!F8+'Материалы ТО'!F14*4+'Материалы ТО'!F17+'Материалы ТО'!F19+'Материалы ТО'!F22</f>
        <v>12710</v>
      </c>
      <c r="G14" s="18">
        <v>5200</v>
      </c>
      <c r="H14" s="31">
        <f>'Нормы времени'!E12*'Нормы времени'!G25+'Материалы ТО'!F14*6</f>
        <v>3480</v>
      </c>
      <c r="I14" s="18">
        <v>1600</v>
      </c>
      <c r="J14" s="31">
        <f>'Нормы времени'!F12*'Нормы времени'!G25+'Материалы ТО'!E5*'Материалы ТО'!F7+'Материалы ТО'!F8+'Материалы ТО'!F14*6+'Материалы ТО'!F16+'Материалы ТО'!F17+'Материалы ТО'!F19+'Материалы ТО'!F22</f>
        <v>17380</v>
      </c>
      <c r="K14" s="18">
        <v>13100</v>
      </c>
      <c r="L14" s="31">
        <f>'Нормы времени'!G12*'Нормы времени'!G25+'Материалы ТО'!F14*6</f>
        <v>3420</v>
      </c>
      <c r="M14" s="18">
        <v>1600</v>
      </c>
      <c r="N14" s="31">
        <f>J14</f>
        <v>17380</v>
      </c>
      <c r="O14" s="18">
        <v>5000</v>
      </c>
      <c r="P14" s="31">
        <f>L14</f>
        <v>3420</v>
      </c>
      <c r="Q14" s="18">
        <v>1600</v>
      </c>
      <c r="R14" s="31">
        <f>'Нормы времени'!J12*'Нормы времени'!G25+'Материалы ТО'!E5*'Материалы ТО'!F7+'Материалы ТО'!F14*6+'Материалы ТО'!F8+'Материалы ТО'!F17+'Материалы ТО'!F19+'Материалы ТО'!F22</f>
        <v>17830</v>
      </c>
      <c r="S14" s="18">
        <v>13800</v>
      </c>
      <c r="T14" s="31">
        <f>P14</f>
        <v>3420</v>
      </c>
      <c r="U14" s="18">
        <v>1600</v>
      </c>
      <c r="V14" s="31">
        <f>R14</f>
        <v>17830</v>
      </c>
      <c r="W14" s="18">
        <v>4900</v>
      </c>
      <c r="X14" s="31">
        <f>T14</f>
        <v>3420</v>
      </c>
      <c r="Y14" s="18">
        <v>1600</v>
      </c>
      <c r="Z14" s="31">
        <f>'Нормы времени'!N12*'Нормы времени'!G25+'Материалы ТО'!E5*'Материалы ТО'!F7+'Материалы ТО'!F8+'Материалы ТО'!F12*'Материалы ТО'!E12+'Материалы ТО'!F14*12+'Материалы ТО'!F17+'Материалы ТО'!F19+'Материалы ТО'!F22</f>
        <v>29514</v>
      </c>
      <c r="AA14" s="18">
        <v>21000</v>
      </c>
      <c r="AB14" s="15">
        <f>SUM(B14:AA14)</f>
        <v>231538</v>
      </c>
    </row>
    <row r="15" spans="1:28" ht="21" customHeight="1">
      <c r="A15" s="12" t="s">
        <v>56</v>
      </c>
      <c r="B15" s="30">
        <f>'Нормы времени'!B13*'Нормы времени'!G25+'Материалы ТО'!E5*'Материалы ТО'!F7+'Материалы ТО'!F9+'Материалы ТО'!F14*2+'Материалы ТО'!F17+'Материалы ТО'!F20+'Материалы ТО'!F23+'Материалы ТО'!E12*'Материалы ТО'!F12</f>
        <v>18459</v>
      </c>
      <c r="C15" s="18">
        <v>8300</v>
      </c>
      <c r="D15" s="31">
        <f>'Нормы времени'!C13*'Нормы времени'!G25+'Материалы ТО'!F14*6</f>
        <v>3600</v>
      </c>
      <c r="E15" s="18">
        <v>1700</v>
      </c>
      <c r="F15" s="31">
        <f>'Нормы времени'!D13*'Нормы времени'!G25+'Материалы ТО'!E5*'Материалы ТО'!F7+'Материалы ТО'!F9+'Материалы ТО'!F14*4+'Материалы ТО'!F17+'Материалы ТО'!F19+'Материалы ТО'!F22</f>
        <v>13290</v>
      </c>
      <c r="G15" s="18">
        <v>1900</v>
      </c>
      <c r="H15" s="31">
        <f>'Нормы времени'!E13*'Нормы времени'!G25+'Материалы ТО'!F14*6</f>
        <v>5100</v>
      </c>
      <c r="I15" s="18">
        <v>9100</v>
      </c>
      <c r="J15" s="31">
        <f>'Нормы времени'!F13*'Нормы времени'!G25+'Материалы ТО'!E5*'Материалы ТО'!F7+'Материалы ТО'!F9+'Материалы ТО'!F14*6+'Материалы ТО'!F16+'Материалы ТО'!F17+'Материалы ТО'!F20+'Материалы ТО'!F23</f>
        <v>15245</v>
      </c>
      <c r="K15" s="18">
        <v>3200</v>
      </c>
      <c r="L15" s="31">
        <f>'Нормы времени'!G13*'Нормы времени'!G25+'Материалы ТО'!F14*6</f>
        <v>3300</v>
      </c>
      <c r="M15" s="18">
        <v>1400</v>
      </c>
      <c r="N15" s="31">
        <f>J15</f>
        <v>15245</v>
      </c>
      <c r="O15" s="18">
        <v>11600</v>
      </c>
      <c r="P15" s="31">
        <f>L15</f>
        <v>3300</v>
      </c>
      <c r="Q15" s="18">
        <v>1400</v>
      </c>
      <c r="R15" s="31">
        <f>'Нормы времени'!J13*'Нормы времени'!G25+'Материалы ТО'!E5+'Материалы ТО'!F7+'Материалы ТО'!F9+'Материалы ТО'!F14*6+'Материалы ТО'!F20+'Материалы ТО'!F17+'Материалы ТО'!F23</f>
        <v>11957</v>
      </c>
      <c r="S15" s="18">
        <v>3800</v>
      </c>
      <c r="T15" s="31">
        <f>P15</f>
        <v>3300</v>
      </c>
      <c r="U15" s="18">
        <v>9100</v>
      </c>
      <c r="V15" s="31">
        <f>R15</f>
        <v>11957</v>
      </c>
      <c r="W15" s="18">
        <v>1600</v>
      </c>
      <c r="X15" s="31">
        <f>T15</f>
        <v>3300</v>
      </c>
      <c r="Y15" s="18">
        <v>1400</v>
      </c>
      <c r="Z15" s="31">
        <f>'Нормы времени'!N13*'Нормы времени'!G25+'Материалы ТО'!E5*'Материалы ТО'!F7+'Материалы ТО'!E12*'Материалы ТО'!F12+'Материалы ТО'!F9+'Материалы ТО'!F14*12+'Материалы ТО'!F17+'Материалы ТО'!F20+'Материалы ТО'!F23</f>
        <v>30859</v>
      </c>
      <c r="AA15" s="18">
        <v>20600</v>
      </c>
      <c r="AB15" s="15">
        <f>SUM(B15:AA15)</f>
        <v>214012</v>
      </c>
    </row>
    <row r="16" spans="1:28" ht="20.25" customHeight="1">
      <c r="A16" s="12" t="s">
        <v>57</v>
      </c>
      <c r="B16" s="30">
        <f>'Нормы времени'!B14*'Нормы времени'!G25+'Материалы ТО'!E5*'Материалы ТО'!F7+'Материалы ТО'!F9+'Материалы ТО'!F14*6+'Материалы ТО'!F17+'Материалы ТО'!F23+'Материалы ТО'!F20+'Материалы ТО'!E11*'Материалы ТО'!F12</f>
        <v>23679</v>
      </c>
      <c r="C16" s="18">
        <v>10400</v>
      </c>
      <c r="D16" s="31">
        <f>'Нормы времени'!C14*'Нормы времени'!G25+'Материалы ТО'!F14*6</f>
        <v>3540</v>
      </c>
      <c r="E16" s="18">
        <v>1700</v>
      </c>
      <c r="F16" s="31">
        <f>'Нормы времени'!D14*'Нормы времени'!G25+'Материалы ТО'!E5*'Материалы ТО'!F7+'Материалы ТО'!F9+'Материалы ТО'!F14*4+'Материалы ТО'!F17+'Материалы ТО'!F20+'Материалы ТО'!F23</f>
        <v>13095</v>
      </c>
      <c r="G16" s="18">
        <v>2100</v>
      </c>
      <c r="H16" s="31">
        <f>'Нормы времени'!E14*'Нормы времени'!G25+'Материалы ТО'!F14*6</f>
        <v>4740</v>
      </c>
      <c r="I16" s="18">
        <v>8800</v>
      </c>
      <c r="J16" s="31">
        <f>'Нормы времени'!F14*'Нормы времени'!G25+'Материалы ТО'!E5*'Материалы ТО'!F7+'Материалы ТО'!F9+'Материалы ТО'!F14*6+'Материалы ТО'!F16+'Материалы ТО'!F17+'Материалы ТО'!F20+'Материалы ТО'!F23</f>
        <v>15785</v>
      </c>
      <c r="K16" s="18">
        <v>3700</v>
      </c>
      <c r="L16" s="31">
        <f>'Нормы времени'!G14*'Нормы времени'!G25+'Материалы ТО'!F14*6</f>
        <v>3240</v>
      </c>
      <c r="M16" s="18">
        <v>1400</v>
      </c>
      <c r="N16" s="31">
        <f>J16</f>
        <v>15785</v>
      </c>
      <c r="O16" s="18">
        <v>11500</v>
      </c>
      <c r="P16" s="31">
        <f>L16</f>
        <v>3240</v>
      </c>
      <c r="Q16" s="18">
        <v>1400</v>
      </c>
      <c r="R16" s="31">
        <f>'Нормы времени'!J14*'Нормы времени'!G25+'Материалы ТО'!E5*'Материалы ТО'!F7+'Материалы ТО'!F9+'Материалы ТО'!F14*6+'Материалы ТО'!F17+'Материалы ТО'!F20+'Материалы ТО'!F23</f>
        <v>23015</v>
      </c>
      <c r="S16" s="18">
        <v>10300</v>
      </c>
      <c r="T16" s="31">
        <f>P16</f>
        <v>3240</v>
      </c>
      <c r="U16" s="18">
        <v>8800</v>
      </c>
      <c r="V16" s="31">
        <f>R16</f>
        <v>23015</v>
      </c>
      <c r="W16" s="18">
        <v>1800</v>
      </c>
      <c r="X16" s="31">
        <f>T16</f>
        <v>3240</v>
      </c>
      <c r="Y16" s="18">
        <v>1400</v>
      </c>
      <c r="Z16" s="31">
        <f>'Нормы времени'!N14*'Нормы времени'!G25+'Материалы ТО'!E5*'Материалы ТО'!F7+'Материалы ТО'!E11*'Материалы ТО'!F12+'Материалы ТО'!F9+'Материалы ТО'!F14*12+'Материалы ТО'!F17+'Материалы ТО'!F20+'Материалы ТО'!F23</f>
        <v>30039</v>
      </c>
      <c r="AA16" s="18">
        <v>18400</v>
      </c>
      <c r="AB16" s="15">
        <f>SUM(B16:AA16)</f>
        <v>247353</v>
      </c>
    </row>
    <row r="17" spans="1:28" ht="15.75">
      <c r="A17" s="12" t="s">
        <v>58</v>
      </c>
      <c r="B17" s="30">
        <f>'Нормы времени'!B15*'Нормы времени'!G25+'Материалы ТО'!E5*'Материалы ТО'!F7+'Материалы ТО'!E11*'Материалы ТО'!F12+'Материалы ТО'!F8+'Материалы ТО'!F14*6+'Материалы ТО'!F17+'Материалы ТО'!F19+'Материалы ТО'!F22</f>
        <v>22334</v>
      </c>
      <c r="C17" s="18">
        <v>9100</v>
      </c>
      <c r="D17" s="31">
        <f>'Нормы времени'!C15*'Нормы времени'!G25+'Материалы ТО'!F14*6</f>
        <v>3660</v>
      </c>
      <c r="E17" s="18">
        <v>1800</v>
      </c>
      <c r="F17" s="31">
        <f>'Нормы времени'!D15*'Нормы времени'!G25+'Материалы ТО'!E5*'Материалы ТО'!F7+'Материалы ТО'!F8+'Материалы ТО'!F14*4+'Материалы ТО'!F17+'Материалы ТО'!F19+'Материалы ТО'!F22</f>
        <v>12950</v>
      </c>
      <c r="G17" s="18">
        <v>5100</v>
      </c>
      <c r="H17" s="31">
        <f>'Нормы времени'!E15*'Нормы времени'!G25+'Материалы ТО'!F14*6</f>
        <v>3360</v>
      </c>
      <c r="I17" s="18">
        <v>1500</v>
      </c>
      <c r="J17" s="31">
        <f>'Нормы времени'!F15*'Нормы времени'!G25+'Материалы ТО'!E5*'Материалы ТО'!F7+'Материалы ТО'!F9+'Материалы ТО'!F14*6+'Материалы ТО'!F16+'Материалы ТО'!F17+'Материалы ТО'!F20+'Материалы ТО'!F23</f>
        <v>19085</v>
      </c>
      <c r="K17" s="18">
        <v>13700</v>
      </c>
      <c r="L17" s="31">
        <f>'Нормы времени'!G15*'Нормы времени'!G25+'Материалы ТО'!F14*6</f>
        <v>3360</v>
      </c>
      <c r="M17" s="18">
        <v>1500</v>
      </c>
      <c r="N17" s="31">
        <f>J17</f>
        <v>19085</v>
      </c>
      <c r="O17" s="18">
        <v>4800</v>
      </c>
      <c r="P17" s="31">
        <f>L17</f>
        <v>3360</v>
      </c>
      <c r="Q17" s="18">
        <v>1500</v>
      </c>
      <c r="R17" s="31">
        <f>'Нормы времени'!J15*'Нормы времени'!G25+'Материалы ТО'!E5*'Материалы ТО'!F7+'Материалы ТО'!F14*12+'Материалы ТО'!F17+'Материалы ТО'!F19+'Материалы ТО'!F22</f>
        <v>26790</v>
      </c>
      <c r="S17" s="18">
        <v>20300</v>
      </c>
      <c r="T17" s="31">
        <f>P17</f>
        <v>3360</v>
      </c>
      <c r="U17" s="18">
        <v>1500</v>
      </c>
      <c r="V17" s="31">
        <f>R17</f>
        <v>26790</v>
      </c>
      <c r="W17" s="18">
        <v>4800</v>
      </c>
      <c r="X17" s="31">
        <f>T17</f>
        <v>3360</v>
      </c>
      <c r="Y17" s="18">
        <v>1500</v>
      </c>
      <c r="Z17" s="31">
        <f>'Нормы времени'!N15*'Нормы времени'!G25+'Материалы ТО'!E5*'Материалы ТО'!F7+'Материалы ТО'!F8+'Материалы ТО'!E11*'Материалы ТО'!F12+'Материалы ТО'!F14*12+'Материалы ТО'!F17+'Материалы ТО'!F19+'Материалы ТО'!F22</f>
        <v>29114</v>
      </c>
      <c r="AA17" s="18">
        <v>18800</v>
      </c>
      <c r="AB17" s="15">
        <f>SUM(B17:AA17)</f>
        <v>262508</v>
      </c>
    </row>
    <row r="18" spans="1:27" ht="21" customHeight="1" hidden="1">
      <c r="A18" s="24" t="s">
        <v>59</v>
      </c>
      <c r="B18" s="32">
        <v>7571</v>
      </c>
      <c r="C18" s="33"/>
      <c r="D18" s="34">
        <v>540</v>
      </c>
      <c r="E18" s="33"/>
      <c r="F18" s="33">
        <v>920</v>
      </c>
      <c r="G18" s="33"/>
      <c r="H18" s="33">
        <v>920</v>
      </c>
      <c r="I18" s="33"/>
      <c r="J18" s="33">
        <v>920</v>
      </c>
      <c r="K18" s="33"/>
      <c r="L18" s="33">
        <v>540</v>
      </c>
      <c r="M18" s="33"/>
      <c r="N18" s="33">
        <v>1540</v>
      </c>
      <c r="O18" s="33"/>
      <c r="P18" s="33">
        <v>540</v>
      </c>
      <c r="Q18" s="33"/>
      <c r="R18" s="32">
        <v>7571</v>
      </c>
      <c r="S18" s="33"/>
      <c r="T18" s="33">
        <v>1540</v>
      </c>
      <c r="U18" s="33"/>
      <c r="V18" s="33">
        <v>540</v>
      </c>
      <c r="W18" s="33"/>
      <c r="X18" s="33">
        <v>540</v>
      </c>
      <c r="Y18" s="33"/>
      <c r="Z18" s="32">
        <v>7571</v>
      </c>
      <c r="AA18" s="33"/>
    </row>
    <row r="19" spans="1:27" ht="31.5" hidden="1">
      <c r="A19" s="24" t="s">
        <v>60</v>
      </c>
      <c r="B19" s="35">
        <v>2933</v>
      </c>
      <c r="C19" s="36"/>
      <c r="D19" s="36">
        <v>540</v>
      </c>
      <c r="E19" s="36"/>
      <c r="F19" s="36">
        <v>920</v>
      </c>
      <c r="G19" s="36"/>
      <c r="H19" s="35">
        <v>920</v>
      </c>
      <c r="I19" s="37"/>
      <c r="J19" s="35">
        <v>2933</v>
      </c>
      <c r="K19" s="36"/>
      <c r="L19" s="36">
        <v>540</v>
      </c>
      <c r="M19" s="38"/>
      <c r="N19" s="35">
        <v>1540</v>
      </c>
      <c r="O19" s="38"/>
      <c r="P19" s="35">
        <v>540</v>
      </c>
      <c r="Q19" s="39"/>
      <c r="R19" s="35">
        <v>2933</v>
      </c>
      <c r="S19" s="39"/>
      <c r="T19" s="39">
        <v>540</v>
      </c>
      <c r="U19" s="39"/>
      <c r="V19" s="35">
        <v>1540</v>
      </c>
      <c r="W19" s="39"/>
      <c r="X19" s="35">
        <v>540</v>
      </c>
      <c r="Y19" s="40"/>
      <c r="Z19" s="35">
        <v>2933</v>
      </c>
      <c r="AA19" s="40"/>
    </row>
    <row r="20" spans="1:27" ht="12.75" customHeight="1" hidden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41"/>
      <c r="AA20" s="42"/>
    </row>
    <row r="21" spans="1:27" ht="27.75" customHeight="1">
      <c r="A21" s="83" t="s">
        <v>61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41"/>
      <c r="AA21" s="42"/>
    </row>
    <row r="22" spans="1:24" ht="26.25" customHeight="1">
      <c r="A22" s="84" t="s">
        <v>62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43"/>
    </row>
    <row r="23" spans="1:24" ht="10.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7" ht="18.75" customHeight="1">
      <c r="A24" s="85" t="s">
        <v>63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45"/>
      <c r="AA24" s="42"/>
    </row>
    <row r="25" spans="1:27" ht="15.75" customHeight="1">
      <c r="A25" s="86" t="s">
        <v>64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46"/>
      <c r="AA25" s="42"/>
    </row>
    <row r="26" spans="1:27" ht="12.75" customHeight="1">
      <c r="A26" s="83" t="s">
        <v>65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41"/>
      <c r="AA26" s="42"/>
    </row>
    <row r="27" spans="1:27" ht="12.75" customHeight="1">
      <c r="A27" s="83" t="s">
        <v>66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41"/>
      <c r="AA27" s="42"/>
    </row>
    <row r="28" spans="1:27" ht="40.5" customHeight="1">
      <c r="A28" s="83" t="s">
        <v>67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41"/>
      <c r="AA28" s="42"/>
    </row>
    <row r="29" spans="1:27" ht="27" customHeight="1">
      <c r="A29" s="87" t="s">
        <v>68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</row>
  </sheetData>
  <sheetProtection selectLockedCells="1" selectUnlockedCells="1"/>
  <mergeCells count="13">
    <mergeCell ref="A29:AA29"/>
    <mergeCell ref="A22:W22"/>
    <mergeCell ref="A24:Y24"/>
    <mergeCell ref="A25:Y25"/>
    <mergeCell ref="A26:Y26"/>
    <mergeCell ref="A27:Y27"/>
    <mergeCell ref="A28:Y28"/>
    <mergeCell ref="A4:Q4"/>
    <mergeCell ref="C6:AA6"/>
    <mergeCell ref="A7:AA7"/>
    <mergeCell ref="T8:Z8"/>
    <mergeCell ref="A20:Y20"/>
    <mergeCell ref="A21:Y21"/>
  </mergeCells>
  <printOptions/>
  <pageMargins left="0.7479166666666667" right="0.6597222222222222" top="0.5097222222222222" bottom="0.529861111111111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85" zoomScaleNormal="85" zoomScalePageLayoutView="0" workbookViewId="0" topLeftCell="A1">
      <selection activeCell="G25" sqref="G25"/>
    </sheetView>
  </sheetViews>
  <sheetFormatPr defaultColWidth="8.50390625" defaultRowHeight="13.5"/>
  <cols>
    <col min="1" max="1" width="51.375" style="47" customWidth="1"/>
    <col min="2" max="3" width="13.875" style="47" customWidth="1"/>
    <col min="4" max="4" width="13.25390625" style="47" customWidth="1"/>
    <col min="5" max="5" width="14.375" style="47" customWidth="1"/>
    <col min="6" max="6" width="13.50390625" style="47" customWidth="1"/>
    <col min="7" max="7" width="14.50390625" style="47" customWidth="1"/>
    <col min="8" max="9" width="13.25390625" style="47" customWidth="1"/>
    <col min="10" max="10" width="14.00390625" style="47" customWidth="1"/>
    <col min="11" max="11" width="13.75390625" style="47" customWidth="1"/>
    <col min="12" max="15" width="13.875" style="47" customWidth="1"/>
    <col min="16" max="16384" width="8.50390625" style="47" customWidth="1"/>
  </cols>
  <sheetData>
    <row r="1" spans="13:15" ht="13.5">
      <c r="M1" s="88" t="s">
        <v>69</v>
      </c>
      <c r="N1" s="88"/>
      <c r="O1" s="88"/>
    </row>
    <row r="3" spans="1:9" ht="15">
      <c r="A3" s="89" t="s">
        <v>70</v>
      </c>
      <c r="B3" s="89"/>
      <c r="C3" s="89"/>
      <c r="D3" s="89"/>
      <c r="E3" s="89"/>
      <c r="F3" s="89"/>
      <c r="G3" s="89"/>
      <c r="H3" s="89"/>
      <c r="I3" s="48"/>
    </row>
    <row r="4" spans="1:9" ht="15">
      <c r="A4" s="48"/>
      <c r="B4" s="48"/>
      <c r="C4" s="48"/>
      <c r="D4" s="48"/>
      <c r="E4" s="48"/>
      <c r="F4" s="48"/>
      <c r="G4" s="48"/>
      <c r="H4" s="48"/>
      <c r="I4" s="48"/>
    </row>
    <row r="5" spans="1:10" ht="38.25">
      <c r="A5" s="49" t="s">
        <v>71</v>
      </c>
      <c r="B5" s="7" t="s">
        <v>72</v>
      </c>
      <c r="C5" s="7" t="s">
        <v>73</v>
      </c>
      <c r="D5" s="7" t="s">
        <v>74</v>
      </c>
      <c r="E5" s="7" t="s">
        <v>75</v>
      </c>
      <c r="F5" s="7" t="s">
        <v>76</v>
      </c>
      <c r="G5" s="7" t="s">
        <v>77</v>
      </c>
      <c r="H5" s="7" t="s">
        <v>78</v>
      </c>
      <c r="I5" s="7" t="s">
        <v>79</v>
      </c>
      <c r="J5" s="50" t="s">
        <v>80</v>
      </c>
    </row>
    <row r="6" spans="1:10" ht="15">
      <c r="A6" s="51" t="s">
        <v>81</v>
      </c>
      <c r="B6" s="52">
        <v>1.2</v>
      </c>
      <c r="C6" s="52">
        <v>3.6</v>
      </c>
      <c r="D6" s="52">
        <v>4.05</v>
      </c>
      <c r="E6" s="52">
        <v>3.7</v>
      </c>
      <c r="F6" s="52">
        <v>9.3</v>
      </c>
      <c r="G6" s="52">
        <v>4.2</v>
      </c>
      <c r="H6" s="52">
        <v>4.15</v>
      </c>
      <c r="I6" s="52">
        <v>3.6</v>
      </c>
      <c r="J6" s="53">
        <f>SUM(B6:I6)</f>
        <v>33.800000000000004</v>
      </c>
    </row>
    <row r="8" spans="1:13" ht="38.25">
      <c r="A8" s="49" t="s">
        <v>71</v>
      </c>
      <c r="B8" s="7" t="s">
        <v>72</v>
      </c>
      <c r="C8" s="7" t="s">
        <v>82</v>
      </c>
      <c r="D8" s="7" t="s">
        <v>83</v>
      </c>
      <c r="E8" s="7" t="s">
        <v>84</v>
      </c>
      <c r="F8" s="7" t="s">
        <v>85</v>
      </c>
      <c r="G8" s="7" t="s">
        <v>86</v>
      </c>
      <c r="H8" s="7" t="s">
        <v>87</v>
      </c>
      <c r="I8" s="7" t="s">
        <v>88</v>
      </c>
      <c r="J8" s="7" t="s">
        <v>89</v>
      </c>
      <c r="K8" s="7" t="s">
        <v>90</v>
      </c>
      <c r="L8" s="7" t="s">
        <v>91</v>
      </c>
      <c r="M8" s="50" t="s">
        <v>92</v>
      </c>
    </row>
    <row r="9" spans="1:13" ht="13.5">
      <c r="A9" s="51" t="s">
        <v>93</v>
      </c>
      <c r="B9" s="54">
        <v>1.2</v>
      </c>
      <c r="C9" s="54">
        <v>1.75</v>
      </c>
      <c r="D9" s="54">
        <v>4.3</v>
      </c>
      <c r="E9" s="54">
        <v>1.75</v>
      </c>
      <c r="F9" s="54">
        <v>5</v>
      </c>
      <c r="G9" s="54">
        <v>1.75</v>
      </c>
      <c r="H9" s="54">
        <v>9.6</v>
      </c>
      <c r="I9" s="54">
        <v>1.75</v>
      </c>
      <c r="J9" s="54">
        <v>5.6</v>
      </c>
      <c r="K9" s="54">
        <v>1.75</v>
      </c>
      <c r="L9" s="54">
        <v>4.3</v>
      </c>
      <c r="M9" s="53">
        <f>SUM(B9:L9)</f>
        <v>38.75</v>
      </c>
    </row>
    <row r="11" spans="1:15" ht="38.25">
      <c r="A11" s="49" t="s">
        <v>71</v>
      </c>
      <c r="B11" s="7" t="s">
        <v>72</v>
      </c>
      <c r="C11" s="7" t="s">
        <v>94</v>
      </c>
      <c r="D11" s="7" t="s">
        <v>82</v>
      </c>
      <c r="E11" s="7" t="s">
        <v>95</v>
      </c>
      <c r="F11" s="7" t="s">
        <v>83</v>
      </c>
      <c r="G11" s="7" t="s">
        <v>96</v>
      </c>
      <c r="H11" s="7" t="s">
        <v>84</v>
      </c>
      <c r="I11" s="7" t="s">
        <v>97</v>
      </c>
      <c r="J11" s="7" t="s">
        <v>85</v>
      </c>
      <c r="K11" s="7" t="s">
        <v>98</v>
      </c>
      <c r="L11" s="7" t="s">
        <v>86</v>
      </c>
      <c r="M11" s="7" t="s">
        <v>99</v>
      </c>
      <c r="N11" s="7" t="s">
        <v>87</v>
      </c>
      <c r="O11" s="50" t="s">
        <v>100</v>
      </c>
    </row>
    <row r="12" spans="1:15" ht="13.5">
      <c r="A12" s="51" t="s">
        <v>101</v>
      </c>
      <c r="B12" s="54">
        <v>3.2</v>
      </c>
      <c r="C12" s="54">
        <v>1.7</v>
      </c>
      <c r="D12" s="54">
        <v>2.35</v>
      </c>
      <c r="E12" s="54">
        <v>1.5</v>
      </c>
      <c r="F12" s="54">
        <v>5.5</v>
      </c>
      <c r="G12" s="54">
        <v>1.45</v>
      </c>
      <c r="H12" s="54">
        <v>2.15</v>
      </c>
      <c r="I12" s="54">
        <v>1.45</v>
      </c>
      <c r="J12" s="54">
        <v>6.15</v>
      </c>
      <c r="K12" s="54">
        <v>1.5</v>
      </c>
      <c r="L12" s="54">
        <v>2.1</v>
      </c>
      <c r="M12" s="54">
        <v>1.45</v>
      </c>
      <c r="N12" s="54">
        <v>10.7</v>
      </c>
      <c r="O12" s="53">
        <f>SUM(B12:N12)</f>
        <v>41.199999999999996</v>
      </c>
    </row>
    <row r="13" spans="1:15" ht="13.5">
      <c r="A13" s="51" t="s">
        <v>102</v>
      </c>
      <c r="B13" s="54">
        <v>3.1</v>
      </c>
      <c r="C13" s="54">
        <v>1.6</v>
      </c>
      <c r="D13" s="54">
        <v>1.75</v>
      </c>
      <c r="E13" s="54">
        <v>2.85</v>
      </c>
      <c r="F13" s="54">
        <v>3</v>
      </c>
      <c r="G13" s="54">
        <v>1.35</v>
      </c>
      <c r="H13" s="54">
        <v>4.55</v>
      </c>
      <c r="I13" s="54">
        <v>1.35</v>
      </c>
      <c r="J13" s="54">
        <v>3.55</v>
      </c>
      <c r="K13" s="54">
        <v>2.85</v>
      </c>
      <c r="L13" s="54">
        <v>1.5</v>
      </c>
      <c r="M13" s="54">
        <v>1.35</v>
      </c>
      <c r="N13" s="54">
        <v>11.1</v>
      </c>
      <c r="O13" s="53">
        <f>SUM(B13:N13)</f>
        <v>39.900000000000006</v>
      </c>
    </row>
    <row r="14" spans="1:15" ht="13.5">
      <c r="A14" s="51" t="s">
        <v>103</v>
      </c>
      <c r="B14" s="54">
        <v>4.25</v>
      </c>
      <c r="C14" s="54">
        <v>1.55</v>
      </c>
      <c r="D14" s="54">
        <v>1.95</v>
      </c>
      <c r="E14" s="54">
        <v>2.55</v>
      </c>
      <c r="F14" s="54">
        <v>3.45</v>
      </c>
      <c r="G14" s="54">
        <v>1.3</v>
      </c>
      <c r="H14" s="54">
        <v>4.5</v>
      </c>
      <c r="I14" s="54">
        <v>1.3</v>
      </c>
      <c r="J14" s="54">
        <v>9.75</v>
      </c>
      <c r="K14" s="54">
        <v>2.55</v>
      </c>
      <c r="L14" s="54">
        <v>1.7</v>
      </c>
      <c r="M14" s="54">
        <v>1.3</v>
      </c>
      <c r="N14" s="54">
        <v>8.15</v>
      </c>
      <c r="O14" s="53">
        <f>SUM(B14:N14)</f>
        <v>44.3</v>
      </c>
    </row>
    <row r="15" spans="1:15" ht="13.5">
      <c r="A15" s="51" t="s">
        <v>104</v>
      </c>
      <c r="B15" s="54">
        <v>3.85</v>
      </c>
      <c r="C15" s="54">
        <v>1.65</v>
      </c>
      <c r="D15" s="54">
        <v>2.55</v>
      </c>
      <c r="E15" s="54">
        <v>1.4</v>
      </c>
      <c r="F15" s="54">
        <v>6.2</v>
      </c>
      <c r="G15" s="54">
        <v>1.4</v>
      </c>
      <c r="H15" s="54">
        <v>2.3</v>
      </c>
      <c r="I15" s="54">
        <v>1.4</v>
      </c>
      <c r="J15" s="54">
        <v>12.5</v>
      </c>
      <c r="K15" s="54">
        <v>1.4</v>
      </c>
      <c r="L15" s="54">
        <v>2.3</v>
      </c>
      <c r="M15" s="54">
        <v>1.4</v>
      </c>
      <c r="N15" s="54">
        <v>8.1</v>
      </c>
      <c r="O15" s="53">
        <f>SUM(B15:N15)</f>
        <v>46.449999999999996</v>
      </c>
    </row>
    <row r="16" spans="1:10" ht="38.25">
      <c r="A16" s="49" t="s">
        <v>71</v>
      </c>
      <c r="B16" s="7" t="s">
        <v>6</v>
      </c>
      <c r="C16" s="7" t="s">
        <v>7</v>
      </c>
      <c r="D16" s="7" t="s">
        <v>9</v>
      </c>
      <c r="E16" s="7" t="s">
        <v>8</v>
      </c>
      <c r="F16" s="7" t="s">
        <v>12</v>
      </c>
      <c r="G16" s="7" t="s">
        <v>10</v>
      </c>
      <c r="H16" s="7" t="s">
        <v>13</v>
      </c>
      <c r="I16" s="7" t="s">
        <v>11</v>
      </c>
      <c r="J16" s="50" t="s">
        <v>105</v>
      </c>
    </row>
    <row r="17" spans="1:10" ht="15">
      <c r="A17" s="51" t="s">
        <v>106</v>
      </c>
      <c r="B17" s="52">
        <v>3.55</v>
      </c>
      <c r="C17" s="52">
        <v>4</v>
      </c>
      <c r="D17" s="52">
        <v>9</v>
      </c>
      <c r="E17" s="52">
        <v>4</v>
      </c>
      <c r="F17" s="52">
        <v>3.2</v>
      </c>
      <c r="G17" s="52">
        <v>4</v>
      </c>
      <c r="H17" s="52">
        <v>4</v>
      </c>
      <c r="I17" s="52">
        <v>3.25</v>
      </c>
      <c r="J17" s="53">
        <f>SUM(B17:I17)</f>
        <v>35</v>
      </c>
    </row>
    <row r="19" ht="42.75" customHeight="1"/>
    <row r="20" ht="36.75" customHeight="1"/>
    <row r="21" ht="12.75" customHeight="1"/>
    <row r="25" ht="13.5">
      <c r="G25" s="55">
        <v>1200</v>
      </c>
    </row>
    <row r="26" ht="21" customHeight="1"/>
  </sheetData>
  <sheetProtection selectLockedCells="1" selectUnlockedCells="1"/>
  <mergeCells count="2">
    <mergeCell ref="M1:O1"/>
    <mergeCell ref="A3:H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zoomScaleSheetLayoutView="100" zoomScalePageLayoutView="0" workbookViewId="0" topLeftCell="A1">
      <selection activeCell="D23" sqref="D23"/>
    </sheetView>
  </sheetViews>
  <sheetFormatPr defaultColWidth="19.375" defaultRowHeight="13.5"/>
  <cols>
    <col min="1" max="1" width="4.375" style="56" customWidth="1"/>
    <col min="2" max="2" width="50.75390625" style="56" customWidth="1"/>
    <col min="3" max="3" width="25.375" style="56" customWidth="1"/>
    <col min="4" max="4" width="10.50390625" style="56" customWidth="1"/>
    <col min="5" max="5" width="18.625" style="56" customWidth="1"/>
    <col min="6" max="6" width="19.375" style="56" customWidth="1"/>
    <col min="7" max="7" width="27.625" style="56" customWidth="1"/>
    <col min="8" max="16384" width="19.375" style="56" customWidth="1"/>
  </cols>
  <sheetData>
    <row r="1" ht="15.75">
      <c r="G1" s="57" t="s">
        <v>107</v>
      </c>
    </row>
    <row r="3" spans="1:256" ht="18">
      <c r="A3" s="90" t="s">
        <v>108</v>
      </c>
      <c r="B3" s="90"/>
      <c r="C3" s="90"/>
      <c r="D3" s="90"/>
      <c r="E3" s="90"/>
      <c r="F3" s="90"/>
      <c r="G3" s="90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46.5" customHeight="1">
      <c r="A4" s="58" t="s">
        <v>109</v>
      </c>
      <c r="B4" s="58" t="s">
        <v>110</v>
      </c>
      <c r="C4" s="58" t="s">
        <v>111</v>
      </c>
      <c r="D4" s="58" t="s">
        <v>112</v>
      </c>
      <c r="E4" s="58" t="s">
        <v>113</v>
      </c>
      <c r="F4" s="58" t="s">
        <v>114</v>
      </c>
      <c r="G4" s="59" t="s">
        <v>115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91">
        <v>1</v>
      </c>
      <c r="B5" s="92" t="s">
        <v>116</v>
      </c>
      <c r="C5" s="62" t="s">
        <v>117</v>
      </c>
      <c r="D5" s="60" t="s">
        <v>118</v>
      </c>
      <c r="E5" s="62">
        <v>12</v>
      </c>
      <c r="F5" s="63">
        <v>180</v>
      </c>
      <c r="G5" s="62" t="s">
        <v>119</v>
      </c>
      <c r="H5" s="64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9.75" customHeight="1">
      <c r="A6" s="91"/>
      <c r="B6" s="92"/>
      <c r="C6" s="62" t="s">
        <v>120</v>
      </c>
      <c r="D6" s="60" t="s">
        <v>118</v>
      </c>
      <c r="E6" s="62">
        <v>10.5</v>
      </c>
      <c r="F6" s="63">
        <v>180</v>
      </c>
      <c r="G6" s="62" t="s">
        <v>121</v>
      </c>
      <c r="H6" s="64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3.75" customHeight="1">
      <c r="A7" s="91"/>
      <c r="B7" s="92"/>
      <c r="C7" s="65" t="s">
        <v>122</v>
      </c>
      <c r="D7" s="65" t="s">
        <v>118</v>
      </c>
      <c r="E7" s="65">
        <v>6.5</v>
      </c>
      <c r="F7" s="66">
        <v>330</v>
      </c>
      <c r="G7" s="65" t="s">
        <v>123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 customHeight="1">
      <c r="A8" s="91">
        <v>2</v>
      </c>
      <c r="B8" s="92" t="s">
        <v>124</v>
      </c>
      <c r="C8" s="62" t="s">
        <v>125</v>
      </c>
      <c r="D8" s="60" t="s">
        <v>126</v>
      </c>
      <c r="E8" s="60" t="s">
        <v>127</v>
      </c>
      <c r="F8" s="67">
        <v>340</v>
      </c>
      <c r="G8" s="62" t="s">
        <v>128</v>
      </c>
      <c r="H8" s="64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 customHeight="1">
      <c r="A9" s="91"/>
      <c r="B9" s="92"/>
      <c r="C9" s="62" t="s">
        <v>129</v>
      </c>
      <c r="D9" s="60" t="s">
        <v>126</v>
      </c>
      <c r="E9" s="60" t="s">
        <v>127</v>
      </c>
      <c r="F9" s="67">
        <v>1640</v>
      </c>
      <c r="G9" s="62" t="s">
        <v>130</v>
      </c>
      <c r="H9" s="64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 customHeight="1">
      <c r="A10" s="91"/>
      <c r="B10" s="92"/>
      <c r="C10" s="62" t="s">
        <v>131</v>
      </c>
      <c r="D10" s="60" t="s">
        <v>126</v>
      </c>
      <c r="E10" s="60" t="s">
        <v>127</v>
      </c>
      <c r="F10" s="67">
        <v>1240</v>
      </c>
      <c r="G10" s="62" t="s">
        <v>121</v>
      </c>
      <c r="H10" s="64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 customHeight="1">
      <c r="A11" s="91">
        <v>3</v>
      </c>
      <c r="B11" s="93" t="s">
        <v>132</v>
      </c>
      <c r="C11" s="62" t="s">
        <v>133</v>
      </c>
      <c r="D11" s="60" t="s">
        <v>118</v>
      </c>
      <c r="E11" s="62">
        <v>22.7</v>
      </c>
      <c r="F11" s="69">
        <v>165</v>
      </c>
      <c r="G11" s="62">
        <v>3308</v>
      </c>
      <c r="H11" s="64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7.75" customHeight="1">
      <c r="A12" s="91"/>
      <c r="B12" s="93"/>
      <c r="C12" s="65" t="s">
        <v>134</v>
      </c>
      <c r="D12" s="70" t="s">
        <v>118</v>
      </c>
      <c r="E12" s="62">
        <v>14.2</v>
      </c>
      <c r="F12" s="70">
        <v>320</v>
      </c>
      <c r="G12" s="62" t="s">
        <v>135</v>
      </c>
      <c r="H12" s="64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 customHeight="1">
      <c r="A13" s="91"/>
      <c r="B13" s="93"/>
      <c r="C13" s="62" t="s">
        <v>133</v>
      </c>
      <c r="D13" s="60" t="s">
        <v>118</v>
      </c>
      <c r="E13" s="62" t="s">
        <v>136</v>
      </c>
      <c r="F13" s="69">
        <v>165</v>
      </c>
      <c r="G13" s="62" t="s">
        <v>135</v>
      </c>
      <c r="H13" s="64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 customHeight="1">
      <c r="A14" s="60"/>
      <c r="B14" s="68" t="s">
        <v>137</v>
      </c>
      <c r="C14" s="65" t="s">
        <v>138</v>
      </c>
      <c r="D14" s="70" t="s">
        <v>118</v>
      </c>
      <c r="E14" s="65" t="s">
        <v>139</v>
      </c>
      <c r="F14" s="66">
        <v>280</v>
      </c>
      <c r="G14" s="62" t="s">
        <v>140</v>
      </c>
      <c r="H14" s="65" t="s">
        <v>141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>
      <c r="A15" s="60">
        <v>4</v>
      </c>
      <c r="B15" s="61" t="s">
        <v>142</v>
      </c>
      <c r="C15" s="60" t="s">
        <v>143</v>
      </c>
      <c r="D15" s="60" t="s">
        <v>118</v>
      </c>
      <c r="E15" s="60" t="s">
        <v>144</v>
      </c>
      <c r="F15" s="69">
        <v>110</v>
      </c>
      <c r="G15" s="62" t="s">
        <v>140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 customHeight="1">
      <c r="A16" s="60">
        <v>5</v>
      </c>
      <c r="B16" s="71" t="s">
        <v>145</v>
      </c>
      <c r="C16" s="72" t="s">
        <v>146</v>
      </c>
      <c r="D16" s="72" t="s">
        <v>118</v>
      </c>
      <c r="E16" s="72" t="s">
        <v>147</v>
      </c>
      <c r="F16" s="73">
        <v>330</v>
      </c>
      <c r="G16" s="74" t="s">
        <v>140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5.5">
      <c r="A17" s="75">
        <v>6</v>
      </c>
      <c r="B17" s="76" t="s">
        <v>148</v>
      </c>
      <c r="C17" s="60" t="s">
        <v>149</v>
      </c>
      <c r="D17" s="60" t="s">
        <v>126</v>
      </c>
      <c r="E17" s="60" t="s">
        <v>127</v>
      </c>
      <c r="F17" s="69">
        <v>800</v>
      </c>
      <c r="G17" s="62" t="s">
        <v>150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 s="94">
        <v>7</v>
      </c>
      <c r="B18" s="95" t="s">
        <v>151</v>
      </c>
      <c r="C18" s="62" t="s">
        <v>152</v>
      </c>
      <c r="D18" s="60" t="s">
        <v>126</v>
      </c>
      <c r="E18" s="60" t="s">
        <v>127</v>
      </c>
      <c r="F18" s="69">
        <v>1780</v>
      </c>
      <c r="G18" s="62" t="s">
        <v>121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.5">
      <c r="A19" s="94"/>
      <c r="B19" s="95"/>
      <c r="C19" s="62" t="s">
        <v>153</v>
      </c>
      <c r="D19" s="60" t="s">
        <v>126</v>
      </c>
      <c r="E19" s="60" t="s">
        <v>127</v>
      </c>
      <c r="F19" s="69">
        <v>2220</v>
      </c>
      <c r="G19" s="62" t="s">
        <v>128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3.5">
      <c r="A20" s="94"/>
      <c r="B20" s="95"/>
      <c r="C20" s="62" t="s">
        <v>154</v>
      </c>
      <c r="D20" s="60" t="s">
        <v>126</v>
      </c>
      <c r="E20" s="60" t="s">
        <v>127</v>
      </c>
      <c r="F20" s="69">
        <v>1650</v>
      </c>
      <c r="G20" s="62" t="s">
        <v>130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91">
        <v>8</v>
      </c>
      <c r="B21" s="93" t="s">
        <v>155</v>
      </c>
      <c r="C21" s="62" t="s">
        <v>156</v>
      </c>
      <c r="D21" s="60" t="s">
        <v>126</v>
      </c>
      <c r="E21" s="60" t="s">
        <v>127</v>
      </c>
      <c r="F21" s="69">
        <v>2950</v>
      </c>
      <c r="G21" s="62" t="s">
        <v>121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 customHeight="1">
      <c r="A22" s="91"/>
      <c r="B22" s="93"/>
      <c r="C22" s="62" t="s">
        <v>157</v>
      </c>
      <c r="D22" s="60" t="s">
        <v>126</v>
      </c>
      <c r="E22" s="60" t="s">
        <v>127</v>
      </c>
      <c r="F22" s="69">
        <v>1450</v>
      </c>
      <c r="G22" s="62" t="s">
        <v>128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customHeight="1">
      <c r="A23" s="91"/>
      <c r="B23" s="93"/>
      <c r="C23" s="62">
        <v>6660459210</v>
      </c>
      <c r="D23" s="60" t="s">
        <v>126</v>
      </c>
      <c r="E23" s="60" t="s">
        <v>127</v>
      </c>
      <c r="F23" s="69">
        <v>1585</v>
      </c>
      <c r="G23" s="62" t="s">
        <v>130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>
      <c r="A24" s="60">
        <v>9</v>
      </c>
      <c r="B24" s="77" t="s">
        <v>158</v>
      </c>
      <c r="C24" s="62" t="s">
        <v>159</v>
      </c>
      <c r="D24" s="60" t="s">
        <v>126</v>
      </c>
      <c r="E24" s="62" t="s">
        <v>127</v>
      </c>
      <c r="F24" s="69">
        <v>1044.0639999999999</v>
      </c>
      <c r="G24" s="62" t="s">
        <v>121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60">
        <v>10</v>
      </c>
      <c r="B25" s="77" t="s">
        <v>160</v>
      </c>
      <c r="C25" s="62" t="s">
        <v>161</v>
      </c>
      <c r="D25" s="60" t="s">
        <v>126</v>
      </c>
      <c r="E25" s="62" t="s">
        <v>127</v>
      </c>
      <c r="F25" s="63">
        <v>90</v>
      </c>
      <c r="G25" s="62" t="s">
        <v>128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7" s="78" customFormat="1" ht="15.75" customHeight="1">
      <c r="A26" s="60">
        <v>11</v>
      </c>
      <c r="B26" s="68" t="s">
        <v>162</v>
      </c>
      <c r="C26" s="62">
        <v>3972382</v>
      </c>
      <c r="D26" s="60" t="s">
        <v>126</v>
      </c>
      <c r="E26" s="62" t="s">
        <v>127</v>
      </c>
      <c r="F26" s="63">
        <v>1860</v>
      </c>
      <c r="G26" s="62" t="s">
        <v>121</v>
      </c>
    </row>
  </sheetData>
  <sheetProtection selectLockedCells="1" selectUnlockedCells="1"/>
  <mergeCells count="11">
    <mergeCell ref="A18:A20"/>
    <mergeCell ref="B18:B20"/>
    <mergeCell ref="A21:A23"/>
    <mergeCell ref="B21:B23"/>
    <mergeCell ref="A3:G3"/>
    <mergeCell ref="A5:A7"/>
    <mergeCell ref="B5:B7"/>
    <mergeCell ref="A8:A10"/>
    <mergeCell ref="B8:B10"/>
    <mergeCell ref="A11:A13"/>
    <mergeCell ref="B11:B1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Анатолий Евдокимов</cp:lastModifiedBy>
  <dcterms:modified xsi:type="dcterms:W3CDTF">2017-07-19T15:01:00Z</dcterms:modified>
  <cp:category/>
  <cp:version/>
  <cp:contentType/>
  <cp:contentStatus/>
</cp:coreProperties>
</file>